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Accounts\CFO\CE Expenses\"/>
    </mc:Choice>
  </mc:AlternateContent>
  <bookViews>
    <workbookView xWindow="360" yWindow="345" windowWidth="15570" windowHeight="12300" tabRatio="749"/>
  </bookViews>
  <sheets>
    <sheet name="Travel" sheetId="1" r:id="rId1"/>
    <sheet name="Hospitality provided" sheetId="2" r:id="rId2"/>
    <sheet name="Other" sheetId="21" r:id="rId3"/>
    <sheet name="XLR Support" sheetId="15" state="hidden" r:id="rId4"/>
  </sheets>
  <definedNames>
    <definedName name="_xlnm.Print_Area" localSheetId="2">Other!$A$1:$E$21</definedName>
    <definedName name="_xlnm.Print_Area" localSheetId="0">Travel!$A$1:$E$46</definedName>
  </definedNames>
  <calcPr calcId="171027"/>
</workbook>
</file>

<file path=xl/calcChain.xml><?xml version="1.0" encoding="utf-8"?>
<calcChain xmlns="http://schemas.openxmlformats.org/spreadsheetml/2006/main">
  <c r="B5" i="1" l="1"/>
  <c r="B8" i="1" s="1"/>
  <c r="B17" i="2"/>
  <c r="B42" i="2" s="1"/>
  <c r="B41" i="1"/>
  <c r="B35" i="1"/>
  <c r="B34" i="1"/>
  <c r="B33" i="1"/>
  <c r="B30" i="1"/>
  <c r="B28" i="1"/>
  <c r="B32" i="1"/>
  <c r="B40" i="1"/>
  <c r="B39" i="1"/>
  <c r="B37" i="1"/>
  <c r="B25" i="1"/>
  <c r="B24" i="1"/>
  <c r="B23" i="1"/>
  <c r="B18" i="1"/>
  <c r="B21" i="1"/>
  <c r="B17" i="1"/>
  <c r="B16" i="1"/>
  <c r="B27" i="1"/>
  <c r="B26" i="1"/>
  <c r="B19" i="21"/>
  <c r="B45" i="1" l="1"/>
</calcChain>
</file>

<file path=xl/sharedStrings.xml><?xml version="1.0" encoding="utf-8"?>
<sst xmlns="http://schemas.openxmlformats.org/spreadsheetml/2006/main" count="173" uniqueCount="143">
  <si>
    <t>&lt;KORE DICTIONARYID='102' DICTIONARYNAME='NZSO Live Actuals' REQUEST='ENQUIRE' LANGUAGE='1' AMOUNTFIELD='BCAMNT' SIGN='D' EXCLUDECANCELLED='True'&gt;&lt;PARAMETERS COUNT='7'&gt;&lt;PARAMETER FIELD='NOMICODE' FROM='4110' TO='4110' EXCLUSIVE='FALSE'&gt;Nominal Code Split Only&lt;/PARAMETER&gt;&lt;PARAMETER FIELD='NOMICODE' FROM='4130' TO='4140' EXCLUSIVE='FALSE'&gt;Nominal Code Split Only&lt;/PARAMETER&gt;&lt;PARAMETER FIELD='NOMICODE' FROM='4120' TO='4120' EXCLUSIVE='FALSE'&gt;Nominal Code Split Only&lt;/PARAMETER&gt;&lt;PARAMETER FIELD='NOMICODE' FROM='4840' TO='4840' EXCLUSIVE='FALSE'&gt;Nominal Code Split Only&lt;/PARAMETER&gt;&lt;PARAMETER FIELD='PERIOD' FROM='1' TO='6' EXCLUSIVE='FALSE'&gt;Period&lt;/PARAMETER&gt;&lt;PARAMETER FIELD='SUBSTRING(ACCODE,4,2)' FROM='01' TO='01' EXCLUSIVE='FALSE'&gt;Department&lt;/PARAMETER&gt;&lt;PARAMETER FIELD='NOMICODE' FROM='4340' TO='4340' EXCLUSIVE='FALSE'&gt;Nominal Code Split Only&lt;/PARAMETER&gt;&lt;/PARAMETERS&gt;&lt;/KORE&gt;</t>
  </si>
  <si>
    <t>&lt;KORE DICTIONARYID='102' DICTIONARYNAME='NZSO Live Actuals' REQUEST='ENQUIRE' LANGUAGE='1' AMOUNTFIELD='BCAMNT' SIGN='D' EXCLUDECANCELLED='True'&gt;&lt;PARAMETERS COUNT='1'&gt;&lt;PARAMETER FIELD='NOMICODE' FROM='4110' TO='4110' EXCLUSIVE='FALSE'&gt;Nominal Code Split Only&lt;/PARAMETER&gt;&lt;/PARAMETERS&gt;&lt;/KORE&gt;</t>
  </si>
  <si>
    <t>Name of organisation: New Zealand Symphony Orchestra</t>
  </si>
  <si>
    <t>Name of CEO: Christopher Blake</t>
  </si>
  <si>
    <t>International Travel</t>
  </si>
  <si>
    <t>Date</t>
  </si>
  <si>
    <t>Amount (NZ$)</t>
  </si>
  <si>
    <t xml:space="preserve">Purpose (eg, attending conference on...) </t>
  </si>
  <si>
    <t>Nature (eg, hotel costs, travel, etc)</t>
  </si>
  <si>
    <t>Domestic Travel</t>
  </si>
  <si>
    <t>Hospitality provided</t>
  </si>
  <si>
    <t>Purpose (eg, hosting delegation from ...)                                     Nature</t>
  </si>
  <si>
    <t>XLR</t>
  </si>
  <si>
    <t>Next Cell</t>
  </si>
  <si>
    <t>Created : Wednesday, 23 April 2014 - 11:16:48 a.m.</t>
  </si>
  <si>
    <t xml:space="preserve"> </t>
  </si>
  <si>
    <t>&lt;KORE DICTIONARYID='102' DICTIONARYNAME='NZSO Live Actuals' REQUEST='ENQUIRE' LANGUAGE='1' AMOUNTFIELD='BCAMNT' SIGN='D' EXCLUDECANCELLED='True'&gt;&lt;PARAMETERS COUNT='5'&gt;&lt;PARAMETER FIELD='PERIOD' FROM='01' TO='06' EXCLUSIVE='FALSE'&gt;Period&lt;/PARAMETER&gt;&lt;PARAMETER FIELD='SUBSTRING(ACCODE,4,2)' FROM='01' TO='01' EXCLUSIVE='FALSE'&gt;Department&lt;/PARAMETER&gt;&lt;PARAMETER FIELD='NOMICODE' FROM='4110' TO='4140' EXCLUSIVE='FALSE'&gt;Nominal Code Split Only&lt;/PARAMETER&gt;&lt;PARAMETER FIELD='NOMICODE' FROM='4840' TO='4840' EXCLUSIVE='FALSE'&gt;Nominal Code Split Only&lt;/PARAMETER&gt;&lt;PARAMETER FIELD='NOMICODE' FROM='4340' TO='4340' EXCLUSIVE='FALSE'&gt;Nominal Code Split Only&lt;/PARAMETER&gt;&lt;/PARAMETERS&gt;&lt;/KORE&gt;</t>
  </si>
  <si>
    <t>&lt;KORE DICTIONARYID='104' DICTIONARYNAME='NZSO History' REQUEST='ENQUIRE' LANGUAGE='1' AMOUNTFIELD='BCAMNT' SIGN='D' EXCLUDECANCELLED='True'&gt;&lt;PARAMETERS COUNT='6'&gt;&lt;PARAMETER FIELD='ACCYEAR' FROM='2013' TO='2013' EXCLUSIVE='FALSE'&gt;Accounting Year Code&lt;/PARAMETER&gt;&lt;PARAMETER FIELD='PERIOD' FROM='07' TO='12' EXCLUSIVE='FALSE'&gt;Period&lt;/PARAMETER&gt;&lt;PARAMETER FIELD='NOMICODE' FROM='4110' TO='4140' EXCLUSIVE='FALSE'&gt;Nominal Code Split Only&lt;/PARAMETER&gt;&lt;PARAMETER FIELD='NOMICODE' FROM='4840' TO='4840' EXCLUSIVE='FALSE'&gt;Nominal Code Split Only&lt;/PARAMETER&gt;&lt;PARAMETER FIELD='SUBSTRING(ACCODE,4,2)' FROM='01' TO='01' EXCLUSIVE='FALSE'&gt;Department&lt;/PARAMETER&gt;&lt;PARAMETER FIELD='NOMICODE' FROM='4340' TO='4340' EXCLUSIVE='FALSE'&gt;Nominal Code Split Only&lt;/PARAMETER&gt;&lt;/PARAMETERS&gt;&lt;/KORE&gt;</t>
  </si>
  <si>
    <t>Other</t>
  </si>
  <si>
    <t xml:space="preserve">Purpose (eg, farewell for long-serving staff members) </t>
  </si>
  <si>
    <t>Non-Credit Card expenses</t>
  </si>
  <si>
    <t>Total other expenses for the 12-month period</t>
  </si>
  <si>
    <t>Total hospitality expenses for the 12-month period</t>
  </si>
  <si>
    <t>Total Domestic travel expenses 
for the 12-month period</t>
  </si>
  <si>
    <t>Total international travel expenses 
for the 12-month period</t>
  </si>
  <si>
    <t>&lt;KORE DICTIONARYID='102' DICTIONARYNAME='NZSO Live Actuals' REQUEST='ENQUIRE' LANGUAGE='1' AMOUNTFIELD='BCAMNT' SIGN='D' EXCLUDECANCELLED='True'&gt;&lt;PARAMETERS COUNT='6'&gt;&lt;PARAMETER FIELD='ACCYEAR' FROM='2014' TO='2014' EXCLUSIVE='FALSE'&gt;Accounting Year Code&lt;/PARAMETER&gt;&lt;PARAMETER FIELD='NOMICODE' FROM='4110' TO='4140' EXCLUSIVE='FALSE'&gt;Nominal Code Split Only&lt;/PARAMETER&gt;&lt;PARAMETER FIELD='NOMICODE' FROM='4340' TO='4340' EXCLUSIVE='FALSE'&gt;Nominal Code Split Only&lt;/PARAMETER&gt;&lt;PARAMETER FIELD='PERIOD' FROM='7' TO='12' EXCLUSIVE='FALSE'&gt;Period&lt;/PARAMETER&gt;&lt;PARAMETER FIELD='SUBSTRING(ACCODE,4,2)' FROM='01' TO='01' EXCLUSIVE='FALSE'&gt;Department&lt;/PARAMETER&gt;&lt;PARAMETER FIELD='NOMICODE' FROM='4840' TO='4840' EXCLUSIVE='FALSE'&gt;Nominal Code Split Only&lt;/PARAMETER&gt;&lt;/PARAMETERS&gt;&lt;/KORE&gt;</t>
  </si>
  <si>
    <t>Period: 01/07/2015 - 30/06/2016</t>
  </si>
  <si>
    <t>Mobile phone July 2015</t>
  </si>
  <si>
    <t>Mobile phone August 2015</t>
  </si>
  <si>
    <t>Mobile phone September 2015</t>
  </si>
  <si>
    <t>Mobile phone October 2015</t>
  </si>
  <si>
    <t>Mobile phone November 2015</t>
  </si>
  <si>
    <t>Mobile phone December 2015</t>
  </si>
  <si>
    <t>Mobile phone January 2016</t>
  </si>
  <si>
    <t>Mobile phone February 2016</t>
  </si>
  <si>
    <t>Mobile phone March 2016</t>
  </si>
  <si>
    <t>Mobile phone April 2016</t>
  </si>
  <si>
    <t>Mobile phone June 2016</t>
  </si>
  <si>
    <t>Mobile phone May 2016</t>
  </si>
  <si>
    <t>&lt;KORE DICTIONARYID='102' DICTIONARYNAME='NZSO Live Actuals' REQUEST='ENQUIRE' LANGUAGE='1' AMOUNTFIELD='BCAMNT' SIGN='D' EXCLUDECANCELLED='True'&gt;&lt;PARAMETERS COUNT='2'&gt;&lt;PARAMETER FIELD='PERIOD' FROM='1' TO='6' EXCLUSIVE='FALSE'&gt;Period&lt;/PARAMETER&gt;&lt;PARAMETER FIELD='SUBSTRING(ACCODE,4,2)' FROM='01' TO='01' EXCLUSIVE='FALSE'&gt;Department&lt;/PARAMETER&gt;&lt;/PARAMETERS&gt;&lt;/KORE&gt;</t>
  </si>
  <si>
    <t>&lt;KORE DICTIONARYID='104' DICTIONARYNAME='NZSO History' REQUEST='ENQUIRE' LANGUAGE='1' AMOUNTFIELD='BCAMNT' SIGN='D' EXCLUDECANCELLED='True'&gt;&lt;PARAMETERS COUNT='3'&gt;&lt;PARAMETER FIELD='SUBSTRING(ACCODE,4,2)' FROM='01' TO='01' EXCLUSIVE='FALSE'&gt;Department&lt;/PARAMETER&gt;&lt;PARAMETER FIELD='PERIOD' FROM='07' TO='12' EXCLUSIVE='FALSE'&gt;Period&lt;/PARAMETER&gt;&lt;PARAMETER FIELD='ACCYEAR' FROM='2015' TO='2015' EXCLUSIVE='FALSE'&gt;Accounting Year Code&lt;/PARAMETER&gt;&lt;/PARAMETERS&gt;&lt;/KORE&gt;</t>
  </si>
  <si>
    <t>24-27 November 2015</t>
  </si>
  <si>
    <t>Sydney Orchestra Summit</t>
  </si>
  <si>
    <t>Airfares Wgtn to Sydney, Hotel and meals</t>
  </si>
  <si>
    <t>15-17/07/2015</t>
  </si>
  <si>
    <t>Meetings Italian Ambassador</t>
  </si>
  <si>
    <t>Meetings Wellington in July 2015</t>
  </si>
  <si>
    <t>Taxis around Wellington</t>
  </si>
  <si>
    <t>11-25/7/2015</t>
  </si>
  <si>
    <t>Taxis in Wellington</t>
  </si>
  <si>
    <t>Riley Centre meeting</t>
  </si>
  <si>
    <t>19-26/9/2015</t>
  </si>
  <si>
    <t>Power and Passion Concert Tour</t>
  </si>
  <si>
    <t>Classic Hits Concert Tour</t>
  </si>
  <si>
    <t>30/10 to 7/11/2015</t>
  </si>
  <si>
    <t>28/08 to 5/9/2015</t>
  </si>
  <si>
    <t>Accommodation, meals and taxis Auckland, Wellington and Dunedin</t>
  </si>
  <si>
    <t>13-14/11/2015</t>
  </si>
  <si>
    <t>20-27/11/2015</t>
  </si>
  <si>
    <t>Taxis Wellington</t>
  </si>
  <si>
    <t>Taxis Auckland, Christchurch, Dunedin and Wellington</t>
  </si>
  <si>
    <t>Meetings in Wellington December 2015</t>
  </si>
  <si>
    <t xml:space="preserve">Cultural Sector meeting </t>
  </si>
  <si>
    <t>Board Meeting</t>
  </si>
  <si>
    <t>31/3 to 2/4/2016</t>
  </si>
  <si>
    <t xml:space="preserve">Mahler 3 Tour </t>
  </si>
  <si>
    <t>6-16/4/2016</t>
  </si>
  <si>
    <t>Accommodation, airfares, meals and taxis Auckland</t>
  </si>
  <si>
    <t>21/22/4/2016</t>
  </si>
  <si>
    <t>Airfares, accommodation, meals and taxis Auckland and Wellington</t>
  </si>
  <si>
    <t>Spirit of Anzac Tour</t>
  </si>
  <si>
    <t>6-7/5/2016</t>
  </si>
  <si>
    <t>13-21/5/2016</t>
  </si>
  <si>
    <t>25-27/5/2016</t>
  </si>
  <si>
    <t>Stephen Hough plays Brahms Tour</t>
  </si>
  <si>
    <t>17-25/6/2016</t>
  </si>
  <si>
    <t xml:space="preserve">Air fares, accommodation, taxis, rental car,  Auckland, Christchurch, Dunedin, Hamilton, Napier, Tauranga, Wellington </t>
  </si>
  <si>
    <t>Air fares, accommodation, meals, taxis,  Auckland and Wellington</t>
  </si>
  <si>
    <t>Airfares, Taxis, rental car,  Auckland, Christchurch, Dunedin and Wellington</t>
  </si>
  <si>
    <t>Airfares, taxis  Wellington to Auckland</t>
  </si>
  <si>
    <t>Airfares, taxis  Auckland, Hamilton, Tauranga and Wellington</t>
  </si>
  <si>
    <t>Meetings Wellington in June 2016</t>
  </si>
  <si>
    <t>Australian Musicians Union Exec meeting</t>
  </si>
  <si>
    <t>Taxi wellington</t>
  </si>
  <si>
    <t>MCH meeting</t>
  </si>
  <si>
    <t>Taxi Wellington</t>
  </si>
  <si>
    <t>10-18/3/2016</t>
  </si>
  <si>
    <t>Local Wellington meetings</t>
  </si>
  <si>
    <t>Accommodation, airfares meals and taxis Auckland and Wellington</t>
  </si>
  <si>
    <t>Post Concert dinner Wellington with Head of NZSO Artistic, Conductor Vasily Petrenko, Soloist Simon Trpceski and 1 guest</t>
  </si>
  <si>
    <t>Post Concert dinner Auckland with Head of NZSO Orchestra Management , Conductor Vasily Petrenko, Soloist Simon Trpceski and 1 guest</t>
  </si>
  <si>
    <t>Post Concert dinner Wellington with Head of NZSO Artistic, Conductor Simone Young , Soloist Baiba Skride, Australian High Commission and 7 guest</t>
  </si>
  <si>
    <t>Coffee with Orchestra Wellington General Manager</t>
  </si>
  <si>
    <t>Lunch for Cultural Sector CE's meeting</t>
  </si>
  <si>
    <t>Lunch with NZSO Board Chairman and NZSO Board member</t>
  </si>
  <si>
    <t>Post concert dinner Wellington with Head of NZSO Artisic,  Conductor Miguel Harth-Bedoya Soloist Kari Kriikku and 2 guests</t>
  </si>
  <si>
    <t>Post concert dinner Wellington with Head of NZSO Corporate services, Head of NZSO Artisic, Head of NZSO Orchestra Management, Conductor Miguel Harth-Bedoya Soloist Kari Kriikku</t>
  </si>
  <si>
    <t>Post Concert dinner Auckland with Head NZSO Artistic, NZSO Concert master, Conductor James Judd</t>
  </si>
  <si>
    <t>Lunch with Conductor James Judd</t>
  </si>
  <si>
    <t xml:space="preserve">Coffee SLT Away Day Facilitator </t>
  </si>
  <si>
    <t>Post Concert dinner with Head NZSO Artistic, NZSO Concertmaster, Conductor Jaime Martin, Soloist Jakob Koranyl, and 1 guest</t>
  </si>
  <si>
    <t>Post concert dinner with Head NZSO Artistic, Conductor Nicholsa McGegan, Soloist Anna Leese, Soloist Sally Anne Russell, Soloist Steve Davislim,Soloist James Clayton, and 5 guest</t>
  </si>
  <si>
    <t xml:space="preserve">Dinner with NZSO Musical Director </t>
  </si>
  <si>
    <t>Refreshments APOA meeting Wellington</t>
  </si>
  <si>
    <t>Lunch with NZ Festival Director</t>
  </si>
  <si>
    <t>Post Concert dinner Auckland with Head of NZSO Artistc, Head of NZSO Orchestra Management, NZSO Musical Director, Soloist Nicola Benedetti, Soloist Leonard Elschenbrioch, NZ Opera, and 1 guest</t>
  </si>
  <si>
    <t xml:space="preserve">Lunch with NZSO Musical Director </t>
  </si>
  <si>
    <t>Post concert dinner in Wellington with NZSO Musical Diector, Head of NZSO Artistic, Soloist Nicola Benedetti, Soloist Leonard Eischenbrioch and 1 guest</t>
  </si>
  <si>
    <t>Lunch with Orchestra Wellington General Manager</t>
  </si>
  <si>
    <t xml:space="preserve">Post Concert dinner Auckland with Head NZSO Artistic, Conductor Bramwell Tovey, Soloist Stephen de Pledge and 3 guests </t>
  </si>
  <si>
    <t>Lunch with NZSO Board, NZSO SLT members, NZSO Principals, NZSO Musical Director.</t>
  </si>
  <si>
    <t>Dinner with NZSO Board members</t>
  </si>
  <si>
    <t>Post Concert dinner Wellington with Head NZSO Artistic, Conductor Gustavo Gimeno, Soloist Stephen Hough and  1 guest</t>
  </si>
  <si>
    <t>Post Concert dinner Auckland with Head NZSO Artistic, Conductor Gustavo Gimeno</t>
  </si>
  <si>
    <t>Lunch with NZSM Composer in Residence and Lilburn House Fellow</t>
  </si>
  <si>
    <t>Breakfast with Wayne Laird (Atoll Ltd) recording executive</t>
  </si>
  <si>
    <t>Share of APOA Orchestra CE's dinner Dunedin</t>
  </si>
  <si>
    <t>Coffee with NZ Festival director Sue Paterson</t>
  </si>
  <si>
    <t xml:space="preserve">Lunch with The NZSO Foundation Board members </t>
  </si>
  <si>
    <t>Post concert dinner Auckland with Head of Artistic, Head of NZSO Orchestra Management , Conductor Simone Young , Soloist Baiba Skride,and 5 guest</t>
  </si>
  <si>
    <t>Lunch with Thomas Martin PDS Double-Bass mentor and coach</t>
  </si>
  <si>
    <t xml:space="preserve">Lunch with APOA orchestra members </t>
  </si>
  <si>
    <t>Lunch with The NZSO Foundation Board</t>
  </si>
  <si>
    <t>Taxis transfers Dunedin airport return</t>
  </si>
  <si>
    <t>Wellington city taxis transfers</t>
  </si>
  <si>
    <t>APOA Orchestras meeting Dunedin</t>
  </si>
  <si>
    <t>Air fares, Accommodation, meals and taxis Aukland, Christchurch, Hamilton and Wellington.</t>
  </si>
  <si>
    <t>Cathedral of Sound Concert Tour</t>
  </si>
  <si>
    <t>Renee Fleming gala concert</t>
  </si>
  <si>
    <t>Airfares, taxis, rental cars, Auckland, Hamilton, Napier and Wellington</t>
  </si>
  <si>
    <t>Meetings Architects October 2015</t>
  </si>
  <si>
    <t xml:space="preserve">Bold Worlds Concert Tour </t>
  </si>
  <si>
    <t>Airfares, Accommodation, meals, rental cars and taxis Auckland, Christchurch, Hamilton and Wellington.</t>
  </si>
  <si>
    <t>Airfares, taxis Auckland and Wellington</t>
  </si>
  <si>
    <t>Brahms Concert Tour</t>
  </si>
  <si>
    <t>Rite of Spring Concert Tour</t>
  </si>
  <si>
    <t>Messiah concert Wellington</t>
  </si>
  <si>
    <t>Aotearoa Plus Concert Tour</t>
  </si>
  <si>
    <t>APOA Orchestras meeting Auckland</t>
  </si>
  <si>
    <t>Scheherazade Concert Tour</t>
  </si>
  <si>
    <t>Brahms &amp; Beethoven Tour</t>
  </si>
  <si>
    <t>Funeral, family of NZSO guest artist and supporter</t>
  </si>
  <si>
    <t>Meetings Vincent Aspey Society &amp; Chairman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</si>
</sst>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3" formatCode="_-* #,##0.00_-;\-* #,##0.00_-;_-* &quot;-&quot;??_-;_-@_-"/>
    <numFmt numFmtId="164" formatCode="&quot;$&quot;#,##0.00"/>
  </numFmts>
  <fonts count="15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4" fillId="0" borderId="1" xfId="0" applyFont="1" applyBorder="1" applyAlignment="1">
      <alignment wrapText="1"/>
    </xf>
    <xf numFmtId="0" fontId="5" fillId="0" borderId="2" xfId="0" applyFont="1" applyBorder="1" applyAlignment="1"/>
    <xf numFmtId="0" fontId="4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14" fontId="1" fillId="0" borderId="3" xfId="2" applyNumberFormat="1" applyFill="1" applyBorder="1" applyAlignment="1">
      <alignment horizontal="left"/>
    </xf>
    <xf numFmtId="4" fontId="1" fillId="0" borderId="3" xfId="2" applyNumberFormat="1" applyFill="1" applyBorder="1" applyAlignment="1">
      <alignment horizontal="left"/>
    </xf>
    <xf numFmtId="4" fontId="1" fillId="0" borderId="3" xfId="2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14" fontId="0" fillId="0" borderId="3" xfId="0" applyNumberFormat="1" applyFill="1" applyBorder="1" applyAlignment="1">
      <alignment horizontal="left" wrapText="1"/>
    </xf>
    <xf numFmtId="14" fontId="7" fillId="0" borderId="3" xfId="0" applyNumberFormat="1" applyFont="1" applyFill="1" applyBorder="1" applyAlignment="1">
      <alignment horizontal="left" wrapText="1"/>
    </xf>
    <xf numFmtId="8" fontId="4" fillId="3" borderId="2" xfId="0" applyNumberFormat="1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4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49" fontId="0" fillId="0" borderId="0" xfId="0" applyNumberFormat="1" applyBorder="1"/>
    <xf numFmtId="49" fontId="0" fillId="0" borderId="0" xfId="0" applyNumberFormat="1" applyFill="1" applyBorder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3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0" fillId="0" borderId="0" xfId="0" applyBorder="1"/>
    <xf numFmtId="0" fontId="5" fillId="0" borderId="4" xfId="0" applyFont="1" applyBorder="1" applyAlignment="1"/>
    <xf numFmtId="0" fontId="5" fillId="0" borderId="5" xfId="0" applyFont="1" applyBorder="1" applyAlignment="1"/>
    <xf numFmtId="0" fontId="9" fillId="2" borderId="2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4" xfId="0" applyFont="1" applyBorder="1" applyAlignment="1"/>
    <xf numFmtId="0" fontId="7" fillId="0" borderId="2" xfId="0" applyFont="1" applyBorder="1" applyAlignment="1">
      <alignment wrapText="1"/>
    </xf>
    <xf numFmtId="0" fontId="7" fillId="0" borderId="5" xfId="0" applyFont="1" applyBorder="1" applyAlignment="1"/>
    <xf numFmtId="0" fontId="7" fillId="0" borderId="5" xfId="0" applyFont="1" applyBorder="1" applyAlignment="1">
      <alignment wrapText="1"/>
    </xf>
    <xf numFmtId="0" fontId="7" fillId="0" borderId="5" xfId="0" applyFont="1" applyFill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4" fillId="3" borderId="2" xfId="0" applyNumberFormat="1" applyFont="1" applyFill="1" applyBorder="1" applyAlignment="1">
      <alignment wrapText="1"/>
    </xf>
    <xf numFmtId="164" fontId="0" fillId="0" borderId="0" xfId="0" applyNumberFormat="1" applyBorder="1" applyAlignment="1">
      <alignment wrapText="1"/>
    </xf>
    <xf numFmtId="164" fontId="0" fillId="0" borderId="0" xfId="0" applyNumberFormat="1" applyBorder="1" applyAlignment="1"/>
    <xf numFmtId="164" fontId="0" fillId="0" borderId="0" xfId="0" applyNumberFormat="1" applyFill="1" applyBorder="1" applyAlignment="1"/>
    <xf numFmtId="164" fontId="0" fillId="0" borderId="0" xfId="0" applyNumberFormat="1" applyAlignment="1">
      <alignment wrapText="1"/>
    </xf>
    <xf numFmtId="0" fontId="11" fillId="0" borderId="5" xfId="0" applyFont="1" applyBorder="1" applyAlignment="1">
      <alignment wrapText="1"/>
    </xf>
    <xf numFmtId="14" fontId="7" fillId="0" borderId="3" xfId="0" applyNumberFormat="1" applyFont="1" applyBorder="1" applyAlignment="1">
      <alignment wrapText="1"/>
    </xf>
    <xf numFmtId="0" fontId="5" fillId="2" borderId="6" xfId="0" applyFont="1" applyFill="1" applyBorder="1" applyAlignment="1">
      <alignment vertical="center" wrapText="1" readingOrder="1"/>
    </xf>
    <xf numFmtId="17" fontId="0" fillId="0" borderId="3" xfId="0" applyNumberFormat="1" applyBorder="1" applyAlignment="1">
      <alignment horizontal="right" wrapText="1"/>
    </xf>
    <xf numFmtId="0" fontId="12" fillId="3" borderId="4" xfId="0" applyFont="1" applyFill="1" applyBorder="1" applyAlignment="1">
      <alignment vertical="center" wrapText="1" readingOrder="1"/>
    </xf>
    <xf numFmtId="17" fontId="7" fillId="0" borderId="3" xfId="0" quotePrefix="1" applyNumberFormat="1" applyFont="1" applyBorder="1" applyAlignment="1">
      <alignment wrapText="1"/>
    </xf>
    <xf numFmtId="0" fontId="5" fillId="2" borderId="7" xfId="0" applyFont="1" applyFill="1" applyBorder="1" applyAlignment="1">
      <alignment vertical="center" wrapText="1" readingOrder="1"/>
    </xf>
    <xf numFmtId="0" fontId="12" fillId="3" borderId="4" xfId="0" applyFont="1" applyFill="1" applyBorder="1" applyAlignment="1">
      <alignment horizontal="left" wrapText="1"/>
    </xf>
    <xf numFmtId="8" fontId="4" fillId="3" borderId="2" xfId="0" applyNumberFormat="1" applyFont="1" applyFill="1" applyBorder="1" applyAlignment="1"/>
    <xf numFmtId="0" fontId="0" fillId="3" borderId="5" xfId="0" applyFill="1" applyBorder="1" applyAlignment="1"/>
    <xf numFmtId="0" fontId="13" fillId="2" borderId="4" xfId="0" applyFont="1" applyFill="1" applyBorder="1" applyAlignment="1">
      <alignment wrapText="1"/>
    </xf>
    <xf numFmtId="14" fontId="14" fillId="0" borderId="3" xfId="0" applyNumberFormat="1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0" fillId="0" borderId="0" xfId="0" applyBorder="1" applyAlignment="1">
      <alignment horizontal="right" wrapText="1"/>
    </xf>
    <xf numFmtId="14" fontId="1" fillId="0" borderId="0" xfId="2" applyNumberFormat="1" applyFill="1" applyBorder="1" applyAlignment="1">
      <alignment horizontal="left"/>
    </xf>
    <xf numFmtId="4" fontId="1" fillId="0" borderId="0" xfId="2" applyNumberFormat="1" applyFill="1" applyBorder="1" applyAlignment="1">
      <alignment horizontal="left"/>
    </xf>
    <xf numFmtId="4" fontId="1" fillId="0" borderId="0" xfId="2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  <xf numFmtId="14" fontId="1" fillId="0" borderId="1" xfId="2" applyNumberFormat="1" applyFill="1" applyBorder="1" applyAlignment="1">
      <alignment horizontal="left"/>
    </xf>
    <xf numFmtId="4" fontId="1" fillId="0" borderId="1" xfId="2" applyNumberFormat="1" applyFill="1" applyBorder="1" applyAlignment="1">
      <alignment horizontal="left"/>
    </xf>
    <xf numFmtId="4" fontId="1" fillId="0" borderId="1" xfId="2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Fill="1" applyBorder="1" applyAlignment="1">
      <alignment horizontal="left" wrapText="1"/>
    </xf>
    <xf numFmtId="4" fontId="1" fillId="0" borderId="8" xfId="2" applyNumberFormat="1" applyFont="1" applyFill="1" applyBorder="1" applyAlignment="1">
      <alignment horizontal="left"/>
    </xf>
    <xf numFmtId="4" fontId="1" fillId="0" borderId="9" xfId="2" applyNumberFormat="1" applyFont="1" applyFill="1" applyBorder="1" applyAlignment="1">
      <alignment horizontal="left"/>
    </xf>
    <xf numFmtId="0" fontId="6" fillId="4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14" fontId="7" fillId="0" borderId="3" xfId="0" applyNumberFormat="1" applyFont="1" applyFill="1" applyBorder="1" applyAlignment="1">
      <alignment horizontal="right" wrapText="1"/>
    </xf>
    <xf numFmtId="14" fontId="0" fillId="0" borderId="3" xfId="0" applyNumberFormat="1" applyFill="1" applyBorder="1" applyAlignment="1">
      <alignment horizontal="right" wrapText="1"/>
    </xf>
    <xf numFmtId="0" fontId="2" fillId="0" borderId="3" xfId="0" applyFont="1" applyBorder="1" applyAlignment="1">
      <alignment wrapText="1"/>
    </xf>
    <xf numFmtId="14" fontId="2" fillId="0" borderId="3" xfId="0" applyNumberFormat="1" applyFont="1" applyFill="1" applyBorder="1" applyAlignment="1">
      <alignment horizontal="left" wrapText="1"/>
    </xf>
    <xf numFmtId="14" fontId="2" fillId="0" borderId="3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14" fontId="2" fillId="0" borderId="3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center" wrapText="1"/>
    </xf>
    <xf numFmtId="164" fontId="5" fillId="2" borderId="2" xfId="0" applyNumberFormat="1" applyFont="1" applyFill="1" applyBorder="1" applyAlignment="1">
      <alignment vertical="center" wrapText="1" readingOrder="1"/>
    </xf>
    <xf numFmtId="164" fontId="4" fillId="0" borderId="3" xfId="0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right" wrapText="1"/>
    </xf>
    <xf numFmtId="164" fontId="0" fillId="0" borderId="3" xfId="1" applyNumberFormat="1" applyFont="1" applyBorder="1" applyAlignment="1">
      <alignment horizontal="right" wrapText="1"/>
    </xf>
    <xf numFmtId="164" fontId="1" fillId="0" borderId="3" xfId="2" applyNumberFormat="1" applyFill="1" applyBorder="1" applyAlignment="1">
      <alignment horizontal="right"/>
    </xf>
    <xf numFmtId="164" fontId="4" fillId="3" borderId="2" xfId="0" applyNumberFormat="1" applyFont="1" applyFill="1" applyBorder="1" applyAlignment="1"/>
    <xf numFmtId="164" fontId="1" fillId="0" borderId="0" xfId="2" applyNumberFormat="1" applyFill="1" applyBorder="1" applyAlignment="1">
      <alignment horizontal="right"/>
    </xf>
    <xf numFmtId="164" fontId="1" fillId="0" borderId="1" xfId="2" applyNumberFormat="1" applyFill="1" applyBorder="1" applyAlignment="1">
      <alignment horizontal="center"/>
    </xf>
    <xf numFmtId="164" fontId="5" fillId="4" borderId="0" xfId="0" applyNumberFormat="1" applyFont="1" applyFill="1" applyBorder="1" applyAlignment="1">
      <alignment vertical="center" wrapText="1" readingOrder="1"/>
    </xf>
    <xf numFmtId="164" fontId="4" fillId="0" borderId="3" xfId="0" applyNumberFormat="1" applyFont="1" applyFill="1" applyBorder="1" applyAlignment="1">
      <alignment horizontal="center" wrapText="1"/>
    </xf>
    <xf numFmtId="164" fontId="7" fillId="0" borderId="3" xfId="1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164" fontId="0" fillId="0" borderId="0" xfId="0" applyNumberFormat="1" applyBorder="1" applyAlignment="1">
      <alignment horizontal="right" wrapText="1"/>
    </xf>
    <xf numFmtId="164" fontId="0" fillId="0" borderId="0" xfId="0" applyNumberFormat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Alignment="1">
      <alignment horizontal="center" wrapText="1"/>
    </xf>
    <xf numFmtId="164" fontId="5" fillId="2" borderId="7" xfId="0" applyNumberFormat="1" applyFont="1" applyFill="1" applyBorder="1" applyAlignment="1">
      <alignment vertical="center" wrapText="1" readingOrder="1"/>
    </xf>
    <xf numFmtId="164" fontId="4" fillId="0" borderId="5" xfId="0" applyNumberFormat="1" applyFont="1" applyBorder="1" applyAlignment="1"/>
    <xf numFmtId="164" fontId="7" fillId="0" borderId="5" xfId="1" applyNumberFormat="1" applyFont="1" applyBorder="1" applyAlignment="1">
      <alignment horizontal="right" wrapText="1"/>
    </xf>
    <xf numFmtId="164" fontId="7" fillId="0" borderId="5" xfId="1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14" fontId="7" fillId="0" borderId="3" xfId="0" applyNumberFormat="1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11" fillId="0" borderId="5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14" fontId="2" fillId="0" borderId="3" xfId="0" quotePrefix="1" applyNumberFormat="1" applyFont="1" applyFill="1" applyBorder="1" applyAlignment="1">
      <alignment wrapText="1"/>
    </xf>
  </cellXfs>
  <cellStyles count="3">
    <cellStyle name="Comma" xfId="1" builtinId="3"/>
    <cellStyle name="Normal" xfId="0" builtinId="0"/>
    <cellStyle name="Normal_Boo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O75"/>
  <sheetViews>
    <sheetView tabSelected="1" workbookViewId="0">
      <selection activeCell="D2" sqref="D2"/>
    </sheetView>
  </sheetViews>
  <sheetFormatPr defaultRowHeight="12.75" x14ac:dyDescent="0.2"/>
  <cols>
    <col min="1" max="1" width="25.28515625" style="5" customWidth="1"/>
    <col min="2" max="2" width="18.28515625" style="109" customWidth="1"/>
    <col min="3" max="3" width="4.7109375" style="5" customWidth="1"/>
    <col min="4" max="4" width="44.7109375" style="5" customWidth="1"/>
    <col min="5" max="5" width="101.5703125" style="5" bestFit="1" customWidth="1"/>
    <col min="6" max="6" width="30.7109375" style="22" customWidth="1"/>
    <col min="7" max="41" width="9.140625" style="22"/>
    <col min="42" max="16384" width="9.140625" style="5"/>
  </cols>
  <sheetData>
    <row r="1" spans="1:41" s="1" customFormat="1" ht="36" customHeight="1" x14ac:dyDescent="0.25">
      <c r="A1" s="33" t="s">
        <v>2</v>
      </c>
      <c r="B1" s="92"/>
      <c r="C1" s="3"/>
      <c r="D1" s="3"/>
      <c r="E1" s="32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</row>
    <row r="2" spans="1:41" s="3" customFormat="1" ht="36" customHeight="1" x14ac:dyDescent="0.25">
      <c r="A2" s="27" t="s">
        <v>3</v>
      </c>
      <c r="B2" s="92"/>
      <c r="D2" s="2" t="s">
        <v>26</v>
      </c>
      <c r="E2" s="32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</row>
    <row r="3" spans="1:41" s="4" customFormat="1" ht="30" customHeight="1" x14ac:dyDescent="0.25">
      <c r="A3" s="83" t="s">
        <v>4</v>
      </c>
      <c r="B3" s="93" t="s">
        <v>20</v>
      </c>
      <c r="E3" s="76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</row>
    <row r="4" spans="1:41" s="3" customFormat="1" ht="28.15" customHeight="1" x14ac:dyDescent="0.2">
      <c r="A4" s="38" t="s">
        <v>5</v>
      </c>
      <c r="B4" s="94" t="s">
        <v>6</v>
      </c>
      <c r="C4" s="38"/>
      <c r="D4" s="38" t="s">
        <v>7</v>
      </c>
      <c r="E4" s="38" t="s">
        <v>8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</row>
    <row r="5" spans="1:41" s="19" customFormat="1" x14ac:dyDescent="0.2">
      <c r="A5" s="51" t="s">
        <v>41</v>
      </c>
      <c r="B5" s="95">
        <f>589.13+131.32+915.38+54.77</f>
        <v>1690.6</v>
      </c>
      <c r="C5" s="40"/>
      <c r="D5" s="87" t="s">
        <v>42</v>
      </c>
      <c r="E5" s="40" t="s">
        <v>43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</row>
    <row r="6" spans="1:41" x14ac:dyDescent="0.2">
      <c r="A6" s="12"/>
      <c r="B6" s="96"/>
      <c r="C6" s="39"/>
      <c r="D6" s="39"/>
      <c r="E6" s="39"/>
    </row>
    <row r="7" spans="1:41" s="10" customFormat="1" x14ac:dyDescent="0.2">
      <c r="A7" s="6"/>
      <c r="B7" s="97"/>
      <c r="C7" s="7"/>
      <c r="D7" s="8"/>
      <c r="E7" s="8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</row>
    <row r="8" spans="1:41" s="14" customFormat="1" ht="46.5" customHeight="1" x14ac:dyDescent="0.25">
      <c r="A8" s="57" t="s">
        <v>24</v>
      </c>
      <c r="B8" s="98">
        <f>SUM(B5:B6)</f>
        <v>1690.6</v>
      </c>
      <c r="C8" s="13"/>
      <c r="E8" s="77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</row>
    <row r="9" spans="1:41" s="67" customFormat="1" x14ac:dyDescent="0.2">
      <c r="A9" s="64"/>
      <c r="B9" s="99" t="s">
        <v>6</v>
      </c>
      <c r="C9" s="65"/>
      <c r="D9" s="66"/>
      <c r="E9" s="80"/>
    </row>
    <row r="10" spans="1:41" s="67" customFormat="1" x14ac:dyDescent="0.2">
      <c r="A10" s="64"/>
      <c r="B10" s="99"/>
      <c r="C10" s="65"/>
      <c r="D10" s="66"/>
      <c r="E10" s="80"/>
    </row>
    <row r="11" spans="1:41" s="72" customFormat="1" x14ac:dyDescent="0.2">
      <c r="A11" s="69"/>
      <c r="B11" s="100"/>
      <c r="C11" s="70"/>
      <c r="D11" s="71"/>
      <c r="E11" s="81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</row>
    <row r="12" spans="1:41" s="68" customFormat="1" ht="30" customHeight="1" x14ac:dyDescent="0.25">
      <c r="A12" s="84" t="s">
        <v>9</v>
      </c>
      <c r="B12" s="101" t="s">
        <v>20</v>
      </c>
      <c r="E12" s="82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</row>
    <row r="13" spans="1:41" s="62" customFormat="1" ht="27.75" customHeight="1" x14ac:dyDescent="0.2">
      <c r="A13" s="61" t="s">
        <v>5</v>
      </c>
      <c r="B13" s="102" t="s">
        <v>6</v>
      </c>
      <c r="D13" s="38" t="s">
        <v>7</v>
      </c>
      <c r="E13" s="38" t="s">
        <v>8</v>
      </c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</row>
    <row r="14" spans="1:41" s="10" customFormat="1" x14ac:dyDescent="0.2">
      <c r="A14" s="91">
        <v>42178</v>
      </c>
      <c r="B14" s="103">
        <v>15.91</v>
      </c>
      <c r="D14" s="89" t="s">
        <v>45</v>
      </c>
      <c r="E14" s="10" t="s">
        <v>124</v>
      </c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</row>
    <row r="15" spans="1:41" s="10" customFormat="1" ht="12.75" customHeight="1" x14ac:dyDescent="0.2">
      <c r="A15" s="91">
        <v>42181</v>
      </c>
      <c r="B15" s="103">
        <v>118.7</v>
      </c>
      <c r="D15" s="88" t="s">
        <v>125</v>
      </c>
      <c r="E15" s="10" t="s">
        <v>123</v>
      </c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</row>
    <row r="16" spans="1:41" s="10" customFormat="1" ht="12.75" customHeight="1" x14ac:dyDescent="0.2">
      <c r="A16" s="91" t="s">
        <v>48</v>
      </c>
      <c r="B16" s="103">
        <f>27.13+21.48</f>
        <v>48.61</v>
      </c>
      <c r="D16" s="89" t="s">
        <v>46</v>
      </c>
      <c r="E16" s="90" t="s">
        <v>47</v>
      </c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</row>
    <row r="17" spans="1:41" s="10" customFormat="1" ht="12.75" customHeight="1" x14ac:dyDescent="0.2">
      <c r="A17" s="85" t="s">
        <v>44</v>
      </c>
      <c r="B17" s="103">
        <f>234.26+480.43+30.87+53.8+148+29.3</f>
        <v>976.66</v>
      </c>
      <c r="D17" s="88" t="s">
        <v>52</v>
      </c>
      <c r="E17" s="10" t="s">
        <v>126</v>
      </c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</row>
    <row r="18" spans="1:41" s="10" customFormat="1" ht="12.75" customHeight="1" x14ac:dyDescent="0.2">
      <c r="A18" s="91" t="s">
        <v>55</v>
      </c>
      <c r="B18" s="103">
        <f>33.48+495.48</f>
        <v>528.96</v>
      </c>
      <c r="D18" s="89" t="s">
        <v>127</v>
      </c>
      <c r="E18" s="90" t="s">
        <v>56</v>
      </c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</row>
    <row r="19" spans="1:41" s="10" customFormat="1" ht="12.75" customHeight="1" x14ac:dyDescent="0.2">
      <c r="A19" s="86">
        <v>42259</v>
      </c>
      <c r="B19" s="103">
        <v>29.65</v>
      </c>
      <c r="D19" s="89" t="s">
        <v>128</v>
      </c>
      <c r="E19" s="90" t="s">
        <v>49</v>
      </c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</row>
    <row r="20" spans="1:41" s="10" customFormat="1" ht="12.75" customHeight="1" x14ac:dyDescent="0.2">
      <c r="A20" s="86">
        <v>42262</v>
      </c>
      <c r="B20" s="103">
        <v>13.04</v>
      </c>
      <c r="D20" s="89" t="s">
        <v>50</v>
      </c>
      <c r="E20" s="90" t="s">
        <v>49</v>
      </c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</row>
    <row r="21" spans="1:41" s="10" customFormat="1" ht="12.75" customHeight="1" x14ac:dyDescent="0.2">
      <c r="A21" s="85" t="s">
        <v>51</v>
      </c>
      <c r="B21" s="103">
        <f>295.22+110.51+68.87+222+36.78+364.35</f>
        <v>1097.73</v>
      </c>
      <c r="D21" s="88" t="s">
        <v>53</v>
      </c>
      <c r="E21" s="10" t="s">
        <v>129</v>
      </c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</row>
    <row r="22" spans="1:41" s="10" customFormat="1" ht="12.75" customHeight="1" x14ac:dyDescent="0.2">
      <c r="A22" s="86">
        <v>42299</v>
      </c>
      <c r="B22" s="103">
        <v>28.78</v>
      </c>
      <c r="D22" s="88" t="s">
        <v>130</v>
      </c>
      <c r="E22" s="90" t="s">
        <v>59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</row>
    <row r="23" spans="1:41" s="10" customFormat="1" ht="12.75" customHeight="1" x14ac:dyDescent="0.2">
      <c r="A23" s="85" t="s">
        <v>54</v>
      </c>
      <c r="B23" s="103">
        <f>285.57+415.22+48.2+36.43+37.48+44.77+148+29.74+29.04+23.3+31.04+23.13</f>
        <v>1151.9199999999998</v>
      </c>
      <c r="D23" s="88" t="s">
        <v>131</v>
      </c>
      <c r="E23" s="10" t="s">
        <v>132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</row>
    <row r="24" spans="1:41" s="10" customFormat="1" ht="12.75" customHeight="1" x14ac:dyDescent="0.2">
      <c r="A24" s="85" t="s">
        <v>57</v>
      </c>
      <c r="B24" s="103">
        <f>368.78+28.87</f>
        <v>397.65</v>
      </c>
      <c r="D24" s="88" t="s">
        <v>134</v>
      </c>
      <c r="E24" s="10" t="s">
        <v>133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</row>
    <row r="25" spans="1:41" s="10" customFormat="1" ht="12.75" customHeight="1" x14ac:dyDescent="0.2">
      <c r="A25" s="91" t="s">
        <v>58</v>
      </c>
      <c r="B25" s="103">
        <f>35.83+13.74+27.91+26.09+26+47.57</f>
        <v>177.14</v>
      </c>
      <c r="D25" s="89" t="s">
        <v>135</v>
      </c>
      <c r="E25" s="90" t="s">
        <v>60</v>
      </c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</row>
    <row r="26" spans="1:41" s="10" customFormat="1" ht="12.75" customHeight="1" x14ac:dyDescent="0.2">
      <c r="A26" s="86">
        <v>42350</v>
      </c>
      <c r="B26" s="103">
        <f>27.74+47.65</f>
        <v>75.39</v>
      </c>
      <c r="D26" s="89" t="s">
        <v>136</v>
      </c>
      <c r="E26" s="90" t="s">
        <v>59</v>
      </c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</row>
    <row r="27" spans="1:41" s="10" customFormat="1" ht="12.75" customHeight="1" x14ac:dyDescent="0.2">
      <c r="A27" s="86">
        <v>42356</v>
      </c>
      <c r="B27" s="103">
        <f>12.43+11.57</f>
        <v>24</v>
      </c>
      <c r="D27" s="89" t="s">
        <v>61</v>
      </c>
      <c r="E27" s="90" t="s">
        <v>59</v>
      </c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</row>
    <row r="28" spans="1:41" s="10" customFormat="1" ht="12.75" customHeight="1" x14ac:dyDescent="0.2">
      <c r="A28" s="86">
        <v>42423</v>
      </c>
      <c r="B28" s="103">
        <f>173.04+35.83+148+507.82+16.17+24.96+48.43</f>
        <v>954.25</v>
      </c>
      <c r="D28" s="122" t="s">
        <v>141</v>
      </c>
      <c r="E28" s="10" t="s">
        <v>67</v>
      </c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</row>
    <row r="29" spans="1:41" s="10" customFormat="1" ht="12.75" customHeight="1" x14ac:dyDescent="0.2">
      <c r="A29" s="91">
        <v>42409</v>
      </c>
      <c r="B29" s="103">
        <v>11.3</v>
      </c>
      <c r="D29" s="89" t="s">
        <v>62</v>
      </c>
      <c r="E29" s="90" t="s">
        <v>59</v>
      </c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</row>
    <row r="30" spans="1:41" s="10" customFormat="1" ht="12.75" customHeight="1" x14ac:dyDescent="0.2">
      <c r="A30" s="85">
        <v>42418</v>
      </c>
      <c r="B30" s="103">
        <f>148+258.26+291.31+48.17+24.09+24.78</f>
        <v>794.6099999999999</v>
      </c>
      <c r="D30" s="88" t="s">
        <v>63</v>
      </c>
      <c r="E30" s="10" t="s">
        <v>88</v>
      </c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</row>
    <row r="31" spans="1:41" s="10" customFormat="1" ht="12.75" customHeight="1" x14ac:dyDescent="0.2">
      <c r="A31" s="85">
        <v>42432</v>
      </c>
      <c r="B31" s="103">
        <v>12.43</v>
      </c>
      <c r="D31" s="88" t="s">
        <v>84</v>
      </c>
      <c r="E31" s="10" t="s">
        <v>85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</row>
    <row r="32" spans="1:41" s="10" customFormat="1" ht="12.75" customHeight="1" x14ac:dyDescent="0.2">
      <c r="A32" s="85" t="s">
        <v>86</v>
      </c>
      <c r="B32" s="103">
        <f>18.52+24.7+23.39+18.26</f>
        <v>84.87</v>
      </c>
      <c r="D32" s="88" t="s">
        <v>87</v>
      </c>
      <c r="E32" s="10" t="s">
        <v>85</v>
      </c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</row>
    <row r="33" spans="1:41" s="10" customFormat="1" ht="12.75" customHeight="1" x14ac:dyDescent="0.2">
      <c r="A33" s="85" t="s">
        <v>64</v>
      </c>
      <c r="B33" s="103">
        <f>48.61+278.26+349.57+48.61+74+74+31.13+28.35</f>
        <v>932.53000000000009</v>
      </c>
      <c r="D33" s="88" t="s">
        <v>65</v>
      </c>
      <c r="E33" s="10" t="s">
        <v>77</v>
      </c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</row>
    <row r="34" spans="1:41" s="10" customFormat="1" ht="12.75" customHeight="1" x14ac:dyDescent="0.2">
      <c r="A34" s="85" t="s">
        <v>66</v>
      </c>
      <c r="B34" s="103">
        <f>176.52+16.96+300+24.96+255.65+108.7+165.22+134+19.57+30.78+57.3+74+10.43+52.17+23.83+29.13+35.3+24.96</f>
        <v>1539.48</v>
      </c>
      <c r="D34" s="88" t="s">
        <v>140</v>
      </c>
      <c r="E34" s="10" t="s">
        <v>76</v>
      </c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</row>
    <row r="35" spans="1:41" s="10" customFormat="1" ht="12.75" customHeight="1" x14ac:dyDescent="0.2">
      <c r="A35" s="91" t="s">
        <v>68</v>
      </c>
      <c r="B35" s="103">
        <f>303.48+16.52+148+27.13</f>
        <v>495.13</v>
      </c>
      <c r="D35" s="89" t="s">
        <v>70</v>
      </c>
      <c r="E35" s="90" t="s">
        <v>69</v>
      </c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</row>
    <row r="36" spans="1:41" s="62" customFormat="1" ht="12.75" customHeight="1" x14ac:dyDescent="0.2">
      <c r="A36" s="86">
        <v>42494</v>
      </c>
      <c r="B36" s="103">
        <v>61.3</v>
      </c>
      <c r="C36" s="10"/>
      <c r="D36" s="89" t="s">
        <v>142</v>
      </c>
      <c r="E36" s="10" t="s">
        <v>59</v>
      </c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</row>
    <row r="37" spans="1:41" s="10" customFormat="1" ht="12.75" customHeight="1" x14ac:dyDescent="0.2">
      <c r="A37" s="91" t="s">
        <v>71</v>
      </c>
      <c r="B37" s="103">
        <f>166.96+16.87+160.87+98.62</f>
        <v>443.32000000000005</v>
      </c>
      <c r="D37" s="89" t="s">
        <v>137</v>
      </c>
      <c r="E37" s="90" t="s">
        <v>69</v>
      </c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</row>
    <row r="38" spans="1:41" s="10" customFormat="1" ht="12.75" customHeight="1" x14ac:dyDescent="0.2">
      <c r="A38" s="91">
        <v>42501</v>
      </c>
      <c r="B38" s="103">
        <v>12.52</v>
      </c>
      <c r="D38" s="89" t="s">
        <v>82</v>
      </c>
      <c r="E38" s="90" t="s">
        <v>83</v>
      </c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</row>
    <row r="39" spans="1:41" s="10" customFormat="1" ht="12.75" customHeight="1" x14ac:dyDescent="0.2">
      <c r="A39" s="85" t="s">
        <v>72</v>
      </c>
      <c r="B39" s="103">
        <f>623.47+33.04+334.35+164.87+96.4+31.57+24.7</f>
        <v>1308.4000000000001</v>
      </c>
      <c r="D39" s="88" t="s">
        <v>74</v>
      </c>
      <c r="E39" s="90" t="s">
        <v>78</v>
      </c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</row>
    <row r="40" spans="1:41" s="10" customFormat="1" ht="12.75" customHeight="1" x14ac:dyDescent="0.2">
      <c r="A40" s="91" t="s">
        <v>73</v>
      </c>
      <c r="B40" s="103">
        <f>295.65+16.52+93.91+165.22+128.26</f>
        <v>699.56</v>
      </c>
      <c r="D40" s="89" t="s">
        <v>138</v>
      </c>
      <c r="E40" s="10" t="s">
        <v>79</v>
      </c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</row>
    <row r="41" spans="1:41" s="62" customFormat="1" ht="12.75" customHeight="1" x14ac:dyDescent="0.2">
      <c r="A41" s="91" t="s">
        <v>75</v>
      </c>
      <c r="B41" s="103">
        <f>176.52+16.96+350.43+78.78+36.17+74</f>
        <v>732.86</v>
      </c>
      <c r="C41" s="10"/>
      <c r="D41" s="89" t="s">
        <v>139</v>
      </c>
      <c r="E41" s="10" t="s">
        <v>80</v>
      </c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</row>
    <row r="42" spans="1:41" s="62" customFormat="1" ht="12.75" customHeight="1" x14ac:dyDescent="0.2">
      <c r="A42" s="86">
        <v>42551</v>
      </c>
      <c r="B42" s="103">
        <v>35.57</v>
      </c>
      <c r="C42" s="10"/>
      <c r="D42" s="89" t="s">
        <v>81</v>
      </c>
      <c r="E42" s="10" t="s">
        <v>59</v>
      </c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</row>
    <row r="43" spans="1:41" s="10" customFormat="1" x14ac:dyDescent="0.2">
      <c r="A43" s="12"/>
      <c r="B43" s="103"/>
      <c r="D43" s="9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</row>
    <row r="44" spans="1:41" s="10" customFormat="1" x14ac:dyDescent="0.2">
      <c r="A44" s="11"/>
      <c r="B44" s="104"/>
      <c r="D44" s="11"/>
      <c r="E44" s="21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</row>
    <row r="45" spans="1:41" s="14" customFormat="1" ht="46.5" customHeight="1" x14ac:dyDescent="0.25">
      <c r="A45" s="57" t="s">
        <v>23</v>
      </c>
      <c r="B45" s="98">
        <f>SUM(B14:B44)</f>
        <v>12802.269999999999</v>
      </c>
      <c r="C45" s="13"/>
      <c r="E45" s="77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</row>
    <row r="46" spans="1:41" x14ac:dyDescent="0.2">
      <c r="B46" s="105" t="s">
        <v>6</v>
      </c>
      <c r="C46" s="15"/>
    </row>
    <row r="60" spans="2:4" x14ac:dyDescent="0.2">
      <c r="B60" s="106"/>
      <c r="C60" s="16"/>
      <c r="D60" s="16"/>
    </row>
    <row r="61" spans="2:4" x14ac:dyDescent="0.2">
      <c r="B61" s="107"/>
      <c r="C61" s="17"/>
      <c r="D61" s="16"/>
    </row>
    <row r="62" spans="2:4" x14ac:dyDescent="0.2">
      <c r="B62" s="107"/>
      <c r="C62" s="17"/>
      <c r="D62" s="16"/>
    </row>
    <row r="63" spans="2:4" x14ac:dyDescent="0.2">
      <c r="B63" s="107"/>
      <c r="C63" s="17"/>
      <c r="D63" s="16"/>
    </row>
    <row r="64" spans="2:4" x14ac:dyDescent="0.2">
      <c r="B64" s="107"/>
      <c r="C64" s="17"/>
      <c r="D64" s="16"/>
    </row>
    <row r="65" spans="2:4" x14ac:dyDescent="0.2">
      <c r="B65" s="107"/>
      <c r="C65" s="17"/>
      <c r="D65" s="16"/>
    </row>
    <row r="66" spans="2:4" x14ac:dyDescent="0.2">
      <c r="B66" s="108"/>
      <c r="C66" s="18"/>
      <c r="D66" s="16"/>
    </row>
    <row r="67" spans="2:4" x14ac:dyDescent="0.2">
      <c r="B67" s="108"/>
      <c r="C67" s="18"/>
      <c r="D67" s="16"/>
    </row>
    <row r="68" spans="2:4" x14ac:dyDescent="0.2">
      <c r="B68" s="108"/>
      <c r="C68" s="18"/>
      <c r="D68" s="16"/>
    </row>
    <row r="69" spans="2:4" x14ac:dyDescent="0.2">
      <c r="B69" s="108"/>
      <c r="C69" s="18"/>
      <c r="D69" s="16"/>
    </row>
    <row r="70" spans="2:4" x14ac:dyDescent="0.2">
      <c r="B70" s="108"/>
      <c r="C70" s="18"/>
      <c r="D70" s="16"/>
    </row>
    <row r="71" spans="2:4" x14ac:dyDescent="0.2">
      <c r="B71" s="107"/>
      <c r="C71" s="17"/>
      <c r="D71" s="16"/>
    </row>
    <row r="72" spans="2:4" x14ac:dyDescent="0.2">
      <c r="B72" s="107"/>
      <c r="C72" s="17"/>
      <c r="D72" s="16"/>
    </row>
    <row r="73" spans="2:4" x14ac:dyDescent="0.2">
      <c r="B73" s="107"/>
      <c r="C73" s="17"/>
      <c r="D73" s="16"/>
    </row>
    <row r="74" spans="2:4" x14ac:dyDescent="0.2">
      <c r="B74" s="106"/>
      <c r="C74" s="16"/>
      <c r="D74" s="16"/>
    </row>
    <row r="75" spans="2:4" x14ac:dyDescent="0.2">
      <c r="B75" s="106"/>
      <c r="C75" s="16"/>
      <c r="D75" s="16"/>
    </row>
  </sheetData>
  <sheetProtection algorithmName="SHA-512" hashValue="IkxQdKLDfD9MaYbejKROoitKxwNcsyCUOBftH0pK9MKzmVtHsvYh/SGLXp1XgV5v29HkIwIS4cKGLFFzt1Mpqg==" saltValue="NxW0+PFwaI+STocoo51Dgg==" spinCount="100000" sheet="1" objects="1" scenarios="1" selectLockedCells="1"/>
  <phoneticPr fontId="0" type="noConversion"/>
  <pageMargins left="0.74803149606299213" right="0.74803149606299213" top="0.98425196850393704" bottom="0.39370078740157483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45"/>
  <sheetViews>
    <sheetView workbookViewId="0">
      <selection activeCell="D2" sqref="D2"/>
    </sheetView>
  </sheetViews>
  <sheetFormatPr defaultRowHeight="12.75" x14ac:dyDescent="0.2"/>
  <cols>
    <col min="1" max="1" width="20.42578125" style="5" customWidth="1"/>
    <col min="2" max="2" width="19.28515625" style="49" customWidth="1"/>
    <col min="3" max="3" width="4" style="5" customWidth="1"/>
    <col min="4" max="4" width="159.28515625" style="5" customWidth="1"/>
    <col min="5" max="5" width="45.7109375" style="5" customWidth="1"/>
  </cols>
  <sheetData>
    <row r="1" spans="1:5" s="23" customFormat="1" ht="36" customHeight="1" x14ac:dyDescent="0.25">
      <c r="A1" s="33" t="s">
        <v>2</v>
      </c>
      <c r="B1" s="41"/>
      <c r="C1" s="3"/>
      <c r="D1" s="32"/>
    </row>
    <row r="2" spans="1:5" s="23" customFormat="1" ht="36" customHeight="1" x14ac:dyDescent="0.25">
      <c r="A2" s="27" t="s">
        <v>3</v>
      </c>
      <c r="B2" s="41"/>
      <c r="C2" s="3"/>
      <c r="D2" s="28" t="s">
        <v>26</v>
      </c>
    </row>
    <row r="3" spans="1:5" s="25" customFormat="1" ht="30" customHeight="1" x14ac:dyDescent="0.25">
      <c r="A3" s="60" t="s">
        <v>10</v>
      </c>
      <c r="B3" s="110" t="s">
        <v>20</v>
      </c>
      <c r="C3" s="29"/>
      <c r="D3" s="30"/>
      <c r="E3" s="24"/>
    </row>
    <row r="4" spans="1:5" s="26" customFormat="1" ht="18.600000000000001" customHeight="1" x14ac:dyDescent="0.2">
      <c r="A4" s="31" t="s">
        <v>5</v>
      </c>
      <c r="B4" s="111" t="s">
        <v>6</v>
      </c>
      <c r="C4" s="3"/>
      <c r="D4" s="32" t="s">
        <v>11</v>
      </c>
      <c r="E4" s="23"/>
    </row>
    <row r="5" spans="1:5" s="115" customFormat="1" x14ac:dyDescent="0.2">
      <c r="A5" s="51">
        <v>42181</v>
      </c>
      <c r="B5" s="112">
        <v>26.26</v>
      </c>
      <c r="C5" s="3"/>
      <c r="D5" s="35" t="s">
        <v>115</v>
      </c>
      <c r="E5" s="23"/>
    </row>
    <row r="6" spans="1:5" s="115" customFormat="1" ht="12.75" customHeight="1" x14ac:dyDescent="0.2">
      <c r="A6" s="51">
        <v>42182</v>
      </c>
      <c r="B6" s="112">
        <v>56.7</v>
      </c>
      <c r="C6" s="3"/>
      <c r="D6" s="36" t="s">
        <v>116</v>
      </c>
      <c r="E6" s="23"/>
    </row>
    <row r="7" spans="1:5" s="20" customFormat="1" ht="12.75" customHeight="1" x14ac:dyDescent="0.2">
      <c r="A7" s="51">
        <v>42195</v>
      </c>
      <c r="B7" s="112">
        <v>250.43</v>
      </c>
      <c r="C7" s="34"/>
      <c r="D7" s="36" t="s">
        <v>89</v>
      </c>
      <c r="E7" s="19"/>
    </row>
    <row r="8" spans="1:5" s="20" customFormat="1" ht="12.75" customHeight="1" x14ac:dyDescent="0.2">
      <c r="A8" s="51">
        <v>42203</v>
      </c>
      <c r="B8" s="113">
        <v>296.3</v>
      </c>
      <c r="C8" s="34"/>
      <c r="D8" s="36" t="s">
        <v>90</v>
      </c>
      <c r="E8" s="19"/>
    </row>
    <row r="9" spans="1:5" s="20" customFormat="1" ht="12.75" customHeight="1" x14ac:dyDescent="0.2">
      <c r="A9" s="51">
        <v>42241</v>
      </c>
      <c r="B9" s="112">
        <v>20.87</v>
      </c>
      <c r="C9" s="34"/>
      <c r="D9" s="36" t="s">
        <v>117</v>
      </c>
      <c r="E9" s="19"/>
    </row>
    <row r="10" spans="1:5" s="20" customFormat="1" ht="12.75" customHeight="1" x14ac:dyDescent="0.2">
      <c r="A10" s="51">
        <v>42244</v>
      </c>
      <c r="B10" s="112">
        <v>743.04</v>
      </c>
      <c r="C10" s="34"/>
      <c r="D10" s="36" t="s">
        <v>91</v>
      </c>
      <c r="E10" s="19"/>
    </row>
    <row r="11" spans="1:5" s="20" customFormat="1" ht="12.75" customHeight="1" x14ac:dyDescent="0.2">
      <c r="A11" s="51">
        <v>42251</v>
      </c>
      <c r="B11" s="112">
        <v>47.83</v>
      </c>
      <c r="C11" s="34"/>
      <c r="D11" s="36" t="s">
        <v>118</v>
      </c>
      <c r="E11" s="19"/>
    </row>
    <row r="12" spans="1:5" s="20" customFormat="1" ht="12.75" customHeight="1" x14ac:dyDescent="0.2">
      <c r="A12" s="51">
        <v>42252</v>
      </c>
      <c r="B12" s="112">
        <v>643.48</v>
      </c>
      <c r="C12" s="34"/>
      <c r="D12" s="36" t="s">
        <v>119</v>
      </c>
      <c r="E12" s="19"/>
    </row>
    <row r="13" spans="1:5" s="20" customFormat="1" ht="12.75" customHeight="1" x14ac:dyDescent="0.2">
      <c r="A13" s="51">
        <v>42257</v>
      </c>
      <c r="B13" s="112">
        <v>47.39</v>
      </c>
      <c r="C13" s="34"/>
      <c r="D13" s="35" t="s">
        <v>120</v>
      </c>
      <c r="E13" s="19"/>
    </row>
    <row r="14" spans="1:5" s="20" customFormat="1" ht="12.75" customHeight="1" x14ac:dyDescent="0.2">
      <c r="A14" s="51">
        <v>42269</v>
      </c>
      <c r="B14" s="112">
        <v>69.22</v>
      </c>
      <c r="C14" s="34"/>
      <c r="D14" s="36" t="s">
        <v>98</v>
      </c>
      <c r="E14" s="19"/>
    </row>
    <row r="15" spans="1:5" s="20" customFormat="1" ht="12.75" customHeight="1" x14ac:dyDescent="0.2">
      <c r="A15" s="51">
        <v>42273</v>
      </c>
      <c r="B15" s="113">
        <v>264.35000000000002</v>
      </c>
      <c r="C15" s="34"/>
      <c r="D15" s="36" t="s">
        <v>97</v>
      </c>
      <c r="E15" s="19"/>
    </row>
    <row r="16" spans="1:5" s="20" customFormat="1" ht="12.75" customHeight="1" x14ac:dyDescent="0.2">
      <c r="A16" s="51">
        <v>42291</v>
      </c>
      <c r="B16" s="112">
        <v>14.96</v>
      </c>
      <c r="C16" s="34"/>
      <c r="D16" s="36" t="s">
        <v>92</v>
      </c>
      <c r="E16" s="19"/>
    </row>
    <row r="17" spans="1:5" s="20" customFormat="1" ht="12.75" customHeight="1" x14ac:dyDescent="0.2">
      <c r="A17" s="51">
        <v>42297</v>
      </c>
      <c r="B17" s="112">
        <f>4.34+185</f>
        <v>189.34</v>
      </c>
      <c r="C17" s="34"/>
      <c r="D17" s="36" t="s">
        <v>93</v>
      </c>
      <c r="E17" s="19"/>
    </row>
    <row r="18" spans="1:5" s="20" customFormat="1" ht="12.75" customHeight="1" x14ac:dyDescent="0.2">
      <c r="A18" s="51">
        <v>42307</v>
      </c>
      <c r="B18" s="112">
        <v>80</v>
      </c>
      <c r="C18" s="34"/>
      <c r="D18" s="36" t="s">
        <v>94</v>
      </c>
      <c r="E18" s="19"/>
    </row>
    <row r="19" spans="1:5" s="20" customFormat="1" ht="12.75" customHeight="1" x14ac:dyDescent="0.2">
      <c r="A19" s="51">
        <v>42307</v>
      </c>
      <c r="B19" s="112">
        <v>306.52</v>
      </c>
      <c r="C19" s="34"/>
      <c r="D19" s="36" t="s">
        <v>95</v>
      </c>
      <c r="E19" s="19"/>
    </row>
    <row r="20" spans="1:5" s="20" customFormat="1" ht="12.75" customHeight="1" x14ac:dyDescent="0.2">
      <c r="A20" s="51">
        <v>42314</v>
      </c>
      <c r="B20" s="112">
        <v>711.3</v>
      </c>
      <c r="C20" s="34"/>
      <c r="D20" s="36" t="s">
        <v>96</v>
      </c>
      <c r="E20" s="19"/>
    </row>
    <row r="21" spans="1:5" s="20" customFormat="1" ht="12.75" customHeight="1" x14ac:dyDescent="0.2">
      <c r="A21" s="51">
        <v>42315</v>
      </c>
      <c r="B21" s="112">
        <v>117</v>
      </c>
      <c r="C21" s="34"/>
      <c r="D21" s="36" t="s">
        <v>121</v>
      </c>
      <c r="E21" s="19"/>
    </row>
    <row r="22" spans="1:5" s="20" customFormat="1" ht="12.75" customHeight="1" x14ac:dyDescent="0.2">
      <c r="A22" s="51">
        <v>42325</v>
      </c>
      <c r="B22" s="112">
        <v>11.13</v>
      </c>
      <c r="C22" s="34"/>
      <c r="D22" s="36" t="s">
        <v>99</v>
      </c>
      <c r="E22" s="19"/>
    </row>
    <row r="23" spans="1:5" s="20" customFormat="1" ht="12.75" customHeight="1" x14ac:dyDescent="0.2">
      <c r="A23" s="51">
        <v>42328</v>
      </c>
      <c r="B23" s="112">
        <v>454.35</v>
      </c>
      <c r="C23" s="34"/>
      <c r="D23" s="36" t="s">
        <v>100</v>
      </c>
      <c r="E23" s="19"/>
    </row>
    <row r="24" spans="1:5" s="20" customFormat="1" ht="12.75" customHeight="1" x14ac:dyDescent="0.2">
      <c r="A24" s="51">
        <v>42334</v>
      </c>
      <c r="B24" s="112">
        <v>112.78</v>
      </c>
      <c r="C24" s="34"/>
      <c r="D24" s="36" t="s">
        <v>102</v>
      </c>
      <c r="E24" s="19"/>
    </row>
    <row r="25" spans="1:5" s="20" customFormat="1" ht="12.75" customHeight="1" x14ac:dyDescent="0.2">
      <c r="A25" s="51">
        <v>42350</v>
      </c>
      <c r="B25" s="112">
        <v>907.91</v>
      </c>
      <c r="C25" s="34"/>
      <c r="D25" s="36" t="s">
        <v>101</v>
      </c>
      <c r="E25" s="19"/>
    </row>
    <row r="26" spans="1:5" s="20" customFormat="1" ht="12.75" customHeight="1" x14ac:dyDescent="0.2">
      <c r="A26" s="51">
        <v>42410</v>
      </c>
      <c r="B26" s="112">
        <v>41.77</v>
      </c>
      <c r="C26" s="34"/>
      <c r="D26" s="36" t="s">
        <v>103</v>
      </c>
      <c r="E26" s="19"/>
    </row>
    <row r="27" spans="1:5" s="20" customFormat="1" ht="12.75" customHeight="1" x14ac:dyDescent="0.2">
      <c r="A27" s="51">
        <v>42419</v>
      </c>
      <c r="B27" s="112">
        <v>58</v>
      </c>
      <c r="C27" s="34"/>
      <c r="D27" s="36" t="s">
        <v>122</v>
      </c>
      <c r="E27" s="19"/>
    </row>
    <row r="28" spans="1:5" s="20" customFormat="1" ht="12.75" customHeight="1" x14ac:dyDescent="0.2">
      <c r="A28" s="51">
        <v>42428</v>
      </c>
      <c r="B28" s="112">
        <v>1570.5</v>
      </c>
      <c r="C28" s="34"/>
      <c r="D28" s="36" t="s">
        <v>110</v>
      </c>
      <c r="E28" s="19"/>
    </row>
    <row r="29" spans="1:5" s="20" customFormat="1" ht="12.75" customHeight="1" x14ac:dyDescent="0.2">
      <c r="A29" s="51">
        <v>42459</v>
      </c>
      <c r="B29" s="112">
        <v>55.65</v>
      </c>
      <c r="C29" s="34"/>
      <c r="D29" s="50" t="s">
        <v>104</v>
      </c>
      <c r="E29" s="19"/>
    </row>
    <row r="30" spans="1:5" s="20" customFormat="1" ht="12.75" customHeight="1" x14ac:dyDescent="0.2">
      <c r="A30" s="51">
        <v>42469</v>
      </c>
      <c r="B30" s="112">
        <v>650</v>
      </c>
      <c r="C30" s="34"/>
      <c r="D30" s="50" t="s">
        <v>105</v>
      </c>
      <c r="E30" s="19"/>
    </row>
    <row r="31" spans="1:5" s="121" customFormat="1" ht="12.75" customHeight="1" x14ac:dyDescent="0.2">
      <c r="A31" s="118">
        <v>42476</v>
      </c>
      <c r="B31" s="113">
        <v>69.569999999999993</v>
      </c>
      <c r="C31" s="119"/>
      <c r="D31" s="120" t="s">
        <v>106</v>
      </c>
      <c r="E31" s="73"/>
    </row>
    <row r="32" spans="1:5" s="20" customFormat="1" ht="12.75" customHeight="1" x14ac:dyDescent="0.2">
      <c r="A32" s="51">
        <v>42477</v>
      </c>
      <c r="B32" s="112">
        <v>397.83</v>
      </c>
      <c r="C32" s="34"/>
      <c r="D32" s="50" t="s">
        <v>107</v>
      </c>
      <c r="E32" s="19"/>
    </row>
    <row r="33" spans="1:5" s="20" customFormat="1" ht="12.75" customHeight="1" x14ac:dyDescent="0.2">
      <c r="A33" s="51">
        <v>42478</v>
      </c>
      <c r="B33" s="112">
        <v>1171.3</v>
      </c>
      <c r="C33" s="34"/>
      <c r="D33" s="36" t="s">
        <v>111</v>
      </c>
      <c r="E33" s="19"/>
    </row>
    <row r="34" spans="1:5" s="20" customFormat="1" ht="12.75" customHeight="1" x14ac:dyDescent="0.2">
      <c r="A34" s="51">
        <v>42481</v>
      </c>
      <c r="B34" s="112">
        <v>49.57</v>
      </c>
      <c r="C34" s="34"/>
      <c r="D34" s="36" t="s">
        <v>108</v>
      </c>
      <c r="E34" s="19"/>
    </row>
    <row r="35" spans="1:5" s="20" customFormat="1" ht="12.75" customHeight="1" x14ac:dyDescent="0.2">
      <c r="A35" s="51">
        <v>42497</v>
      </c>
      <c r="B35" s="112">
        <v>648.26</v>
      </c>
      <c r="C35" s="34"/>
      <c r="D35" s="36" t="s">
        <v>109</v>
      </c>
      <c r="E35" s="19"/>
    </row>
    <row r="36" spans="1:5" s="20" customFormat="1" ht="12.75" customHeight="1" x14ac:dyDescent="0.2">
      <c r="A36" s="51">
        <v>42503</v>
      </c>
      <c r="B36" s="112">
        <v>365.22</v>
      </c>
      <c r="C36" s="34"/>
      <c r="D36" s="36" t="s">
        <v>112</v>
      </c>
      <c r="E36" s="19"/>
    </row>
    <row r="37" spans="1:5" s="20" customFormat="1" ht="12.75" customHeight="1" x14ac:dyDescent="0.2">
      <c r="A37" s="51">
        <v>42510</v>
      </c>
      <c r="B37" s="112">
        <v>45.57</v>
      </c>
      <c r="C37" s="34"/>
      <c r="D37" s="36" t="s">
        <v>122</v>
      </c>
      <c r="E37" s="19"/>
    </row>
    <row r="38" spans="1:5" s="20" customFormat="1" ht="12.75" customHeight="1" x14ac:dyDescent="0.2">
      <c r="A38" s="51">
        <v>42511</v>
      </c>
      <c r="B38" s="112">
        <v>258.26</v>
      </c>
      <c r="C38" s="34"/>
      <c r="D38" s="36" t="s">
        <v>113</v>
      </c>
      <c r="E38" s="19"/>
    </row>
    <row r="39" spans="1:5" s="20" customFormat="1" ht="12.75" customHeight="1" x14ac:dyDescent="0.2">
      <c r="A39" s="51">
        <v>42513</v>
      </c>
      <c r="B39" s="112">
        <v>50</v>
      </c>
      <c r="C39" s="34"/>
      <c r="D39" s="36" t="s">
        <v>114</v>
      </c>
      <c r="E39" s="19"/>
    </row>
    <row r="40" spans="1:5" s="20" customFormat="1" x14ac:dyDescent="0.2">
      <c r="A40" s="51"/>
      <c r="B40" s="113"/>
      <c r="C40" s="34"/>
      <c r="D40" s="36"/>
      <c r="E40" s="19"/>
    </row>
    <row r="41" spans="1:5" s="20" customFormat="1" ht="12.75" customHeight="1" x14ac:dyDescent="0.2">
      <c r="A41" s="51"/>
      <c r="B41" s="114"/>
      <c r="C41" s="34"/>
      <c r="D41" s="36"/>
      <c r="E41" s="19"/>
    </row>
    <row r="42" spans="1:5" s="22" customFormat="1" ht="45" x14ac:dyDescent="0.25">
      <c r="A42" s="57" t="s">
        <v>22</v>
      </c>
      <c r="B42" s="98">
        <f>SUM(B5:B41)</f>
        <v>10802.659999999998</v>
      </c>
      <c r="C42" s="58"/>
      <c r="D42" s="59"/>
    </row>
    <row r="43" spans="1:5" s="26" customFormat="1" x14ac:dyDescent="0.2">
      <c r="A43" s="16"/>
      <c r="B43" s="105" t="s">
        <v>6</v>
      </c>
      <c r="C43" s="16"/>
      <c r="D43" s="16"/>
      <c r="E43" s="16"/>
    </row>
    <row r="44" spans="1:5" s="26" customFormat="1" x14ac:dyDescent="0.2">
      <c r="A44" s="16"/>
      <c r="B44" s="46"/>
      <c r="C44" s="16"/>
      <c r="D44" s="16"/>
      <c r="E44" s="16"/>
    </row>
    <row r="45" spans="1:5" s="26" customFormat="1" x14ac:dyDescent="0.2">
      <c r="A45" s="16"/>
      <c r="B45" s="46"/>
      <c r="C45" s="16"/>
      <c r="D45" s="16"/>
      <c r="E45" s="16"/>
    </row>
  </sheetData>
  <sheetProtection algorithmName="SHA-512" hashValue="pklBTN+l/iWhK89953KFESIk6Kwx8HDt9uMwFUlpkizegiieBeSpRv9ZQ64AQyktHh5uRI4IqMq1G4QpSfX41g==" saltValue="sOBqoLCRLfCo/HqqDp7ddw==" spinCount="100000" sheet="1" objects="1" scenarios="1" selectLockedCells="1"/>
  <phoneticPr fontId="0" type="noConversion"/>
  <pageMargins left="0.74803149606299213" right="0.74803149606299213" top="0.98425196850393704" bottom="0.39370078740157483" header="0.51181102362204722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U49"/>
  <sheetViews>
    <sheetView workbookViewId="0">
      <selection activeCell="C2" sqref="C2"/>
    </sheetView>
  </sheetViews>
  <sheetFormatPr defaultRowHeight="12.75" x14ac:dyDescent="0.2"/>
  <cols>
    <col min="1" max="1" width="20.42578125" style="5" customWidth="1"/>
    <col min="2" max="2" width="19.28515625" style="49" customWidth="1"/>
    <col min="3" max="3" width="36.7109375" style="5" customWidth="1"/>
    <col min="4" max="4" width="24.5703125" style="5" customWidth="1"/>
    <col min="5" max="5" width="30.7109375" style="22" customWidth="1"/>
    <col min="6" max="46" width="9.140625" style="22"/>
    <col min="47" max="16384" width="9.140625" style="5"/>
  </cols>
  <sheetData>
    <row r="1" spans="1:47" s="1" customFormat="1" ht="36" customHeight="1" x14ac:dyDescent="0.25">
      <c r="A1" s="33" t="s">
        <v>2</v>
      </c>
      <c r="B1" s="41"/>
      <c r="C1" s="3"/>
      <c r="D1" s="32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</row>
    <row r="2" spans="1:47" s="3" customFormat="1" ht="36" customHeight="1" x14ac:dyDescent="0.25">
      <c r="A2" s="27" t="s">
        <v>3</v>
      </c>
      <c r="B2" s="41"/>
      <c r="C2" s="2" t="s">
        <v>26</v>
      </c>
      <c r="D2" s="32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</row>
    <row r="3" spans="1:47" s="4" customFormat="1" ht="30" customHeight="1" x14ac:dyDescent="0.2">
      <c r="A3" s="52" t="s">
        <v>18</v>
      </c>
      <c r="B3" s="56" t="s">
        <v>20</v>
      </c>
      <c r="D3" s="76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</row>
    <row r="4" spans="1:47" s="3" customFormat="1" ht="25.5" x14ac:dyDescent="0.2">
      <c r="A4" s="38" t="s">
        <v>5</v>
      </c>
      <c r="B4" s="42" t="s">
        <v>6</v>
      </c>
      <c r="C4" s="3" t="s">
        <v>19</v>
      </c>
      <c r="D4" s="38" t="s">
        <v>15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1:47" s="19" customFormat="1" x14ac:dyDescent="0.2">
      <c r="A5" s="51"/>
      <c r="B5" s="43">
        <v>51.3</v>
      </c>
      <c r="C5" s="53" t="s">
        <v>27</v>
      </c>
      <c r="D5" s="55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</row>
    <row r="6" spans="1:47" s="19" customFormat="1" x14ac:dyDescent="0.2">
      <c r="A6" s="51"/>
      <c r="B6" s="43">
        <v>51.3</v>
      </c>
      <c r="C6" s="53" t="s">
        <v>28</v>
      </c>
      <c r="D6" s="55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</row>
    <row r="7" spans="1:47" x14ac:dyDescent="0.2">
      <c r="A7" s="51"/>
      <c r="B7" s="43">
        <v>51.3</v>
      </c>
      <c r="C7" s="53" t="s">
        <v>29</v>
      </c>
      <c r="D7" s="55"/>
    </row>
    <row r="8" spans="1:47" x14ac:dyDescent="0.2">
      <c r="A8" s="51"/>
      <c r="B8" s="43">
        <v>51.3</v>
      </c>
      <c r="C8" s="53" t="s">
        <v>30</v>
      </c>
      <c r="D8" s="55"/>
    </row>
    <row r="9" spans="1:47" x14ac:dyDescent="0.2">
      <c r="A9" s="51"/>
      <c r="B9" s="43">
        <v>51.3</v>
      </c>
      <c r="C9" s="53" t="s">
        <v>31</v>
      </c>
      <c r="D9" s="55"/>
    </row>
    <row r="10" spans="1:47" x14ac:dyDescent="0.2">
      <c r="A10" s="51"/>
      <c r="B10" s="43">
        <v>51.3</v>
      </c>
      <c r="C10" s="53" t="s">
        <v>32</v>
      </c>
      <c r="D10" s="55"/>
    </row>
    <row r="11" spans="1:47" x14ac:dyDescent="0.2">
      <c r="A11" s="51"/>
      <c r="B11" s="43">
        <v>51.3</v>
      </c>
      <c r="C11" s="53" t="s">
        <v>33</v>
      </c>
      <c r="D11" s="55"/>
    </row>
    <row r="12" spans="1:47" x14ac:dyDescent="0.2">
      <c r="A12" s="51"/>
      <c r="B12" s="43">
        <v>51.3</v>
      </c>
      <c r="C12" s="53" t="s">
        <v>34</v>
      </c>
      <c r="D12" s="55"/>
    </row>
    <row r="13" spans="1:47" x14ac:dyDescent="0.2">
      <c r="A13" s="51"/>
      <c r="B13" s="43">
        <v>51.3</v>
      </c>
      <c r="C13" s="53" t="s">
        <v>35</v>
      </c>
      <c r="D13" s="55"/>
    </row>
    <row r="14" spans="1:47" x14ac:dyDescent="0.2">
      <c r="A14" s="51"/>
      <c r="B14" s="43">
        <v>51.3</v>
      </c>
      <c r="C14" s="53" t="s">
        <v>36</v>
      </c>
      <c r="D14" s="55"/>
    </row>
    <row r="15" spans="1:47" s="10" customFormat="1" x14ac:dyDescent="0.2">
      <c r="A15" s="51"/>
      <c r="B15" s="43">
        <v>51.3</v>
      </c>
      <c r="C15" s="53" t="s">
        <v>38</v>
      </c>
      <c r="D15" s="55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37"/>
    </row>
    <row r="16" spans="1:47" s="10" customFormat="1" x14ac:dyDescent="0.2">
      <c r="A16" s="51"/>
      <c r="B16" s="43">
        <v>51.3</v>
      </c>
      <c r="C16" s="53" t="s">
        <v>37</v>
      </c>
      <c r="D16" s="55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37"/>
    </row>
    <row r="17" spans="1:47" s="10" customFormat="1" x14ac:dyDescent="0.2">
      <c r="A17" s="11"/>
      <c r="B17" s="44"/>
      <c r="D17" s="55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37"/>
    </row>
    <row r="18" spans="1:47" s="10" customFormat="1" x14ac:dyDescent="0.2">
      <c r="A18" s="12"/>
      <c r="B18" s="44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37"/>
    </row>
    <row r="19" spans="1:47" s="14" customFormat="1" ht="45" x14ac:dyDescent="0.2">
      <c r="A19" s="54" t="s">
        <v>21</v>
      </c>
      <c r="B19" s="45">
        <f>SUM(B5:B18)</f>
        <v>615.59999999999991</v>
      </c>
      <c r="C19" s="13"/>
      <c r="D19" s="77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</row>
    <row r="20" spans="1:47" x14ac:dyDescent="0.2">
      <c r="B20" s="63" t="s">
        <v>6</v>
      </c>
      <c r="C20" s="15"/>
    </row>
    <row r="22" spans="1:47" x14ac:dyDescent="0.2">
      <c r="A22" s="78"/>
    </row>
    <row r="30" spans="1:47" s="116" customFormat="1" x14ac:dyDescent="0.2">
      <c r="B30" s="117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</row>
    <row r="34" spans="2:3" x14ac:dyDescent="0.2">
      <c r="B34" s="46"/>
      <c r="C34" s="16"/>
    </row>
    <row r="35" spans="2:3" x14ac:dyDescent="0.2">
      <c r="B35" s="47"/>
      <c r="C35" s="17"/>
    </row>
    <row r="36" spans="2:3" x14ac:dyDescent="0.2">
      <c r="B36" s="47"/>
      <c r="C36" s="17"/>
    </row>
    <row r="37" spans="2:3" x14ac:dyDescent="0.2">
      <c r="B37" s="47"/>
      <c r="C37" s="17"/>
    </row>
    <row r="38" spans="2:3" x14ac:dyDescent="0.2">
      <c r="B38" s="47"/>
      <c r="C38" s="17"/>
    </row>
    <row r="39" spans="2:3" x14ac:dyDescent="0.2">
      <c r="B39" s="47"/>
      <c r="C39" s="17"/>
    </row>
    <row r="40" spans="2:3" x14ac:dyDescent="0.2">
      <c r="B40" s="48"/>
      <c r="C40" s="18"/>
    </row>
    <row r="41" spans="2:3" x14ac:dyDescent="0.2">
      <c r="B41" s="48"/>
      <c r="C41" s="18"/>
    </row>
    <row r="42" spans="2:3" x14ac:dyDescent="0.2">
      <c r="B42" s="48"/>
      <c r="C42" s="18"/>
    </row>
    <row r="43" spans="2:3" x14ac:dyDescent="0.2">
      <c r="B43" s="48"/>
      <c r="C43" s="18"/>
    </row>
    <row r="44" spans="2:3" x14ac:dyDescent="0.2">
      <c r="B44" s="48"/>
      <c r="C44" s="18"/>
    </row>
    <row r="45" spans="2:3" x14ac:dyDescent="0.2">
      <c r="B45" s="47"/>
      <c r="C45" s="17"/>
    </row>
    <row r="46" spans="2:3" x14ac:dyDescent="0.2">
      <c r="B46" s="47"/>
      <c r="C46" s="17"/>
    </row>
    <row r="47" spans="2:3" x14ac:dyDescent="0.2">
      <c r="B47" s="47"/>
      <c r="C47" s="17"/>
    </row>
    <row r="48" spans="2:3" x14ac:dyDescent="0.2">
      <c r="B48" s="46"/>
      <c r="C48" s="16"/>
    </row>
    <row r="49" spans="2:3" x14ac:dyDescent="0.2">
      <c r="B49" s="46"/>
      <c r="C49" s="16"/>
    </row>
  </sheetData>
  <sheetProtection algorithmName="SHA-512" hashValue="DPLfriqdiaCGYzhP5Uhyx5mMOx+uVG2CbRANwGcMZMJNUwTDhz2fVVQKv0rFV5ad6u4zPpjGUZEzL6vpLq8/Ag==" saltValue="EVyhK7rK2LvX82GsM1BEkQ==" spinCount="100000" sheet="1" objects="1" scenarios="1" selectLockedCells="1"/>
  <phoneticPr fontId="0" type="noConversion"/>
  <pageMargins left="0.74803149606299213" right="0.74803149606299213" top="0.98425196850393704" bottom="0.39370078740157483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27"/>
  <sheetViews>
    <sheetView workbookViewId="0"/>
  </sheetViews>
  <sheetFormatPr defaultRowHeight="12.75" x14ac:dyDescent="0.2"/>
  <sheetData>
    <row r="1" spans="1:2" x14ac:dyDescent="0.2">
      <c r="A1" t="s">
        <v>12</v>
      </c>
      <c r="B1" t="s">
        <v>14</v>
      </c>
    </row>
    <row r="2" spans="1:2" x14ac:dyDescent="0.2">
      <c r="A2" t="s">
        <v>13</v>
      </c>
      <c r="B2">
        <v>28</v>
      </c>
    </row>
    <row r="11" spans="1:2" x14ac:dyDescent="0.2">
      <c r="A11" t="s">
        <v>16</v>
      </c>
    </row>
    <row r="13" spans="1:2" x14ac:dyDescent="0.2">
      <c r="A13" t="s">
        <v>17</v>
      </c>
    </row>
    <row r="15" spans="1:2" x14ac:dyDescent="0.2">
      <c r="A15" t="s">
        <v>25</v>
      </c>
    </row>
    <row r="19" spans="1:1" x14ac:dyDescent="0.2">
      <c r="A19" t="s">
        <v>1</v>
      </c>
    </row>
    <row r="22" spans="1:1" x14ac:dyDescent="0.2">
      <c r="A22" t="s">
        <v>0</v>
      </c>
    </row>
    <row r="25" spans="1:1" x14ac:dyDescent="0.2">
      <c r="A25" t="s">
        <v>39</v>
      </c>
    </row>
    <row r="27" spans="1:1" x14ac:dyDescent="0.2">
      <c r="A27" t="s">
        <v>40</v>
      </c>
    </row>
  </sheetData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Travel</vt:lpstr>
      <vt:lpstr>Hospitality provided</vt:lpstr>
      <vt:lpstr>Other</vt:lpstr>
      <vt:lpstr>XLR Support</vt:lpstr>
      <vt:lpstr>Other!Print_Area</vt:lpstr>
      <vt:lpstr>Travel!Print_Area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Nattrass</dc:creator>
  <cp:lastModifiedBy>James Henry</cp:lastModifiedBy>
  <cp:lastPrinted>2016-07-14T22:20:44Z</cp:lastPrinted>
  <dcterms:created xsi:type="dcterms:W3CDTF">2014-04-22T22:17:46Z</dcterms:created>
  <dcterms:modified xsi:type="dcterms:W3CDTF">2016-07-14T22:31:50Z</dcterms:modified>
</cp:coreProperties>
</file>